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2760" yWindow="630" windowWidth="24000" windowHeight="91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1" i="1" l="1"/>
  <c r="J20" i="1"/>
  <c r="J19" i="1"/>
  <c r="J18" i="1"/>
  <c r="J17" i="1"/>
  <c r="J16" i="1"/>
  <c r="J15" i="1"/>
  <c r="J14" i="1"/>
  <c r="J13" i="1"/>
  <c r="J12" i="1"/>
  <c r="J11" i="1"/>
  <c r="J10" i="1"/>
  <c r="I15" i="1"/>
  <c r="H11" i="1"/>
  <c r="H16" i="1"/>
  <c r="I21" i="1"/>
  <c r="H21" i="1"/>
  <c r="H20" i="1"/>
  <c r="H19" i="1"/>
  <c r="H18" i="1"/>
  <c r="H17" i="1"/>
  <c r="H15" i="1"/>
  <c r="H14" i="1"/>
  <c r="H13" i="1"/>
  <c r="H12" i="1"/>
  <c r="H10" i="1"/>
  <c r="J22" i="1" l="1"/>
  <c r="I20" i="1"/>
  <c r="I19" i="1"/>
  <c r="I18" i="1"/>
  <c r="I17" i="1"/>
  <c r="I16" i="1"/>
  <c r="I14" i="1"/>
  <c r="I13" i="1"/>
  <c r="I12" i="1"/>
  <c r="I11" i="1"/>
  <c r="I10" i="1"/>
  <c r="K21" i="1" l="1"/>
  <c r="K20" i="1"/>
  <c r="K18" i="1"/>
  <c r="K16" i="1"/>
  <c r="K15" i="1"/>
  <c r="K14" i="1"/>
  <c r="K12" i="1"/>
  <c r="K10" i="1"/>
  <c r="K22" i="1" l="1"/>
  <c r="I22" i="1"/>
  <c r="G22" i="1"/>
  <c r="H22" i="1" l="1"/>
  <c r="A12" i="1"/>
  <c r="A13" i="1"/>
  <c r="A14" i="1" s="1"/>
  <c r="A15" i="1" s="1"/>
  <c r="A16" i="1" s="1"/>
  <c r="A17" i="1" s="1"/>
  <c r="A18" i="1" s="1"/>
  <c r="A19" i="1" s="1"/>
  <c r="A20" i="1" s="1"/>
  <c r="A21" i="1" s="1"/>
  <c r="A11" i="1"/>
</calcChain>
</file>

<file path=xl/sharedStrings.xml><?xml version="1.0" encoding="utf-8"?>
<sst xmlns="http://schemas.openxmlformats.org/spreadsheetml/2006/main" count="57" uniqueCount="35">
  <si>
    <t>№ п/п</t>
  </si>
  <si>
    <t>Наименование хозяйствующего субъекта (юридического лица)</t>
  </si>
  <si>
    <t>Основной государственный регистрационный номер (ОГРН)</t>
  </si>
  <si>
    <t>Доля участия муниципального образования (муниципальной собственности, %</t>
  </si>
  <si>
    <t>Наименование товарного рынка присутствия хозяйствующего субъекта</t>
  </si>
  <si>
    <t>Объем реализованных на товарном рынке товаров, работ, услуг в натуральном выражении</t>
  </si>
  <si>
    <t>Доля хозяйствующего субъекта на товарном рынке в натуральном выражении, %</t>
  </si>
  <si>
    <t>Доля хозяйствующего субъекта на товарном рынке в стоимостном выражении, %</t>
  </si>
  <si>
    <t>единица измерения</t>
  </si>
  <si>
    <t>хозяйствующим субъектом</t>
  </si>
  <si>
    <t xml:space="preserve">Реестр хозяйствующих субъектов, доля участия Слюдянского муниципального района в которых составляет 50 и более процентов, за исключением предприятий, осуществляющих деятельность в сферах, связанных с обеспечением обороны и безопасности государства, а также включенных в перечень стратегических предприятий
</t>
  </si>
  <si>
    <t>Рынок услуг дошкольного образования</t>
  </si>
  <si>
    <t>Муниципальное бюджетное дошкольное образовательное учреждение "Детский сад № 1 г. Слюдянки"</t>
  </si>
  <si>
    <t>Муниципальное бюджетное дошкольное образовательное учреждение "Детский сад №2"</t>
  </si>
  <si>
    <t>Муниципальное бюджетное дошкольное образовательное учреждение "Детский сад общеразвивающего вида № 2 р.п. Култук"</t>
  </si>
  <si>
    <t xml:space="preserve">Муниципальное бюджетное дошкольное образовательное учреждение "Детский сад общеразвивающего вида № 3 "Теремок"  </t>
  </si>
  <si>
    <t>Муниципальное бюджетное дошкольное образовательное учреждение «Детский сад общеразвивающего вида № 4 «Сказка» р.п. Култук»</t>
  </si>
  <si>
    <t>Муниципальное бюджетное дошкольное образовательное учреждение «Детский сад общеразвивающего вида № 5 «Радуга» г. Слюдянки»</t>
  </si>
  <si>
    <t>Муниципальное бюджетное дошкольное образовательное учреждение "детский сад общеразвивающего вида № 6 г. Слюдянки "</t>
  </si>
  <si>
    <t>Муниципальное бюджетное дошкольное образовательное учреждение "Детский сад общеразвивающего вида № 7 "Родничок"</t>
  </si>
  <si>
    <t>Муниципальное бюджетное дошкольное образовательное учреждение "Детский сад общеразвивающего вида № 8 "Солнышко" г.Слюдянка"</t>
  </si>
  <si>
    <t>муниципальное бюджетное дошкольное образовательное учреждение "Детский сад общеразвивающего вида №9 "Светлячок"</t>
  </si>
  <si>
    <t>Муниципальное бюджетное дошкольное образовательное учреждение "Детский сад общеразвивающего вида № 12 г. Слюдянки"</t>
  </si>
  <si>
    <t>Муниципальное бюджетное дошкольное образовательное учреждение - детский сад №21</t>
  </si>
  <si>
    <t>1143850035780</t>
  </si>
  <si>
    <t>1143850043578</t>
  </si>
  <si>
    <t>1023802719115</t>
  </si>
  <si>
    <t>1023802720358</t>
  </si>
  <si>
    <t>1153850047560</t>
  </si>
  <si>
    <t>1023802719379</t>
  </si>
  <si>
    <t>1023802719126</t>
  </si>
  <si>
    <t>детодни</t>
  </si>
  <si>
    <t xml:space="preserve">ИТОГО: </t>
  </si>
  <si>
    <t>Объем финансирования хозяйствующего субъекта за счет бюджетов всех уровней, (за 2023 год)</t>
  </si>
  <si>
    <t>Объем выручки (оборот) на товарном рынке в стоимостном выражении, тыс. рублей  (за 2023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</si>
</sst>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1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49" fontId="4" fillId="0" borderId="1" xfId="1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/>
    <xf numFmtId="49" fontId="4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2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1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/>
    <xf numFmtId="2" fontId="0" fillId="0" borderId="1" xfId="0" applyNumberFormat="1" applyBorder="1" applyAlignment="1"/>
    <xf numFmtId="0" fontId="5" fillId="0" borderId="0" xfId="0" applyFont="1" applyAlignment="1">
      <alignment horizontal="center" wrapText="1"/>
    </xf>
    <xf numFmtId="0" fontId="0" fillId="0" borderId="0" xfId="0" applyAlignment="1"/>
    <xf numFmtId="0" fontId="1" fillId="2" borderId="5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</cellXfs>
  <cellStyles count="3">
    <cellStyle name="Normal_1" xfId="1"/>
    <cellStyle name="Обычный" xfId="0" builtinId="0"/>
    <cellStyle name="Обычный_Список учреждений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Normal="100" workbookViewId="0">
      <selection activeCell="H7" sqref="H7:H8"/>
    </sheetView>
  </sheetViews>
  <sheetFormatPr defaultColWidth="9.140625" defaultRowHeight="12.75" x14ac:dyDescent="0.2"/>
  <cols>
    <col min="1" max="1" width="3.7109375" style="2" customWidth="1"/>
    <col min="2" max="2" width="28.140625" style="2" customWidth="1"/>
    <col min="3" max="3" width="15.7109375" style="2" customWidth="1"/>
    <col min="4" max="4" width="9.140625" style="2"/>
    <col min="5" max="5" width="12.5703125" style="2" customWidth="1"/>
    <col min="6" max="6" width="9.140625" style="2" customWidth="1"/>
    <col min="7" max="7" width="9.7109375" style="2" customWidth="1"/>
    <col min="8" max="8" width="11.140625" style="2" customWidth="1"/>
    <col min="9" max="9" width="12.42578125" style="2" customWidth="1"/>
    <col min="10" max="10" width="11.7109375" style="2" customWidth="1"/>
    <col min="11" max="11" width="14.140625" style="2" customWidth="1"/>
    <col min="12" max="16384" width="9.140625" style="2"/>
  </cols>
  <sheetData>
    <row r="1" spans="1:11" x14ac:dyDescent="0.2">
      <c r="A1" s="26" t="s">
        <v>10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8.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27" customHeight="1" x14ac:dyDescent="0.2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ht="9.75" customHeight="1" x14ac:dyDescent="0.3"/>
    <row r="7" spans="1:11" ht="102" customHeight="1" x14ac:dyDescent="0.2">
      <c r="A7" s="30" t="s">
        <v>0</v>
      </c>
      <c r="B7" s="30" t="s">
        <v>1</v>
      </c>
      <c r="C7" s="30" t="s">
        <v>2</v>
      </c>
      <c r="D7" s="30" t="s">
        <v>3</v>
      </c>
      <c r="E7" s="28" t="s">
        <v>4</v>
      </c>
      <c r="F7" s="30" t="s">
        <v>5</v>
      </c>
      <c r="G7" s="30"/>
      <c r="H7" s="30" t="s">
        <v>6</v>
      </c>
      <c r="I7" s="28" t="s">
        <v>34</v>
      </c>
      <c r="J7" s="30" t="s">
        <v>7</v>
      </c>
      <c r="K7" s="30" t="s">
        <v>33</v>
      </c>
    </row>
    <row r="8" spans="1:11" ht="46.5" customHeight="1" x14ac:dyDescent="0.2">
      <c r="A8" s="30"/>
      <c r="B8" s="30"/>
      <c r="C8" s="30"/>
      <c r="D8" s="30"/>
      <c r="E8" s="29"/>
      <c r="F8" s="5" t="s">
        <v>8</v>
      </c>
      <c r="G8" s="9" t="s">
        <v>9</v>
      </c>
      <c r="H8" s="30"/>
      <c r="I8" s="29"/>
      <c r="J8" s="30"/>
      <c r="K8" s="30"/>
    </row>
    <row r="9" spans="1:11" ht="13.9" x14ac:dyDescent="0.3">
      <c r="A9" s="6">
        <v>1</v>
      </c>
      <c r="B9" s="6">
        <v>2</v>
      </c>
      <c r="C9" s="7">
        <v>3</v>
      </c>
      <c r="D9" s="1">
        <v>4</v>
      </c>
      <c r="E9" s="8">
        <v>5</v>
      </c>
      <c r="F9" s="1">
        <v>6</v>
      </c>
      <c r="G9" s="8">
        <v>7</v>
      </c>
      <c r="H9" s="23">
        <v>8</v>
      </c>
      <c r="I9" s="23">
        <v>9</v>
      </c>
      <c r="J9" s="23">
        <v>10</v>
      </c>
      <c r="K9" s="1">
        <v>11</v>
      </c>
    </row>
    <row r="10" spans="1:11" ht="57" customHeight="1" x14ac:dyDescent="0.2">
      <c r="A10" s="6">
        <v>1</v>
      </c>
      <c r="B10" s="11" t="s">
        <v>12</v>
      </c>
      <c r="C10" s="3">
        <v>1023802719467</v>
      </c>
      <c r="D10" s="10">
        <v>100</v>
      </c>
      <c r="E10" s="8" t="s">
        <v>11</v>
      </c>
      <c r="F10" s="1" t="s">
        <v>31</v>
      </c>
      <c r="G10" s="18">
        <v>23764</v>
      </c>
      <c r="H10" s="4">
        <f>G10/(G10+G11+G12+G13+G14+G15+G16+G17+G18+G19+G20+G21+35854)*100</f>
        <v>11.027224679006789</v>
      </c>
      <c r="I10" s="17">
        <f>4188+K10</f>
        <v>32343</v>
      </c>
      <c r="J10" s="4">
        <f>I10/(I22+37677)*100</f>
        <v>9.2344457990595092</v>
      </c>
      <c r="K10" s="15">
        <f>27089+1066</f>
        <v>28155</v>
      </c>
    </row>
    <row r="11" spans="1:11" ht="38.25" x14ac:dyDescent="0.2">
      <c r="A11" s="12">
        <f>A10+1</f>
        <v>2</v>
      </c>
      <c r="B11" s="13" t="s">
        <v>13</v>
      </c>
      <c r="C11" s="3">
        <v>1023802719380</v>
      </c>
      <c r="D11" s="10">
        <v>100</v>
      </c>
      <c r="E11" s="8" t="s">
        <v>11</v>
      </c>
      <c r="F11" s="6" t="s">
        <v>31</v>
      </c>
      <c r="G11" s="19">
        <v>12243</v>
      </c>
      <c r="H11" s="4">
        <f>G11/(G10+G11+G12+G13+G14+G15+G16+G17+G18+G19+G20+G21+35854)*100</f>
        <v>5.6811274088991803</v>
      </c>
      <c r="I11" s="16">
        <f>2106+K11</f>
        <v>19610</v>
      </c>
      <c r="J11" s="4">
        <f>I11/(I22+37677)*100</f>
        <v>5.5989698580699692</v>
      </c>
      <c r="K11" s="16">
        <v>17504</v>
      </c>
    </row>
    <row r="12" spans="1:11" ht="63.75" x14ac:dyDescent="0.2">
      <c r="A12" s="12">
        <f t="shared" ref="A12:A21" si="0">A11+1</f>
        <v>3</v>
      </c>
      <c r="B12" s="13" t="s">
        <v>14</v>
      </c>
      <c r="C12" s="3">
        <v>1023802719160</v>
      </c>
      <c r="D12" s="10">
        <v>100</v>
      </c>
      <c r="E12" s="8" t="s">
        <v>11</v>
      </c>
      <c r="F12" s="6" t="s">
        <v>31</v>
      </c>
      <c r="G12" s="19">
        <v>14031</v>
      </c>
      <c r="H12" s="4">
        <f>G12/(G10+G11+G12+G13+G14+G15+G16+G17+G18+G19+G20+G21+35854)*100</f>
        <v>6.5108142346046227</v>
      </c>
      <c r="I12" s="16">
        <f>2259+K12</f>
        <v>23076</v>
      </c>
      <c r="J12" s="4">
        <f>I12/(I22+37677)*100</f>
        <v>6.5885685081500558</v>
      </c>
      <c r="K12" s="16">
        <f>20514+303</f>
        <v>20817</v>
      </c>
    </row>
    <row r="13" spans="1:11" ht="63.75" x14ac:dyDescent="0.2">
      <c r="A13" s="12">
        <f t="shared" si="0"/>
        <v>4</v>
      </c>
      <c r="B13" s="13" t="s">
        <v>15</v>
      </c>
      <c r="C13" s="3">
        <v>1023802719490</v>
      </c>
      <c r="D13" s="10">
        <v>100</v>
      </c>
      <c r="E13" s="8" t="s">
        <v>11</v>
      </c>
      <c r="F13" s="6" t="s">
        <v>31</v>
      </c>
      <c r="G13" s="19">
        <v>12777</v>
      </c>
      <c r="H13" s="4">
        <f>G13/(G10+G11+G12+G13+G14+G15+G16+G17+G18+G19+G20+G21+35854)*100</f>
        <v>5.9289197830192615</v>
      </c>
      <c r="I13" s="16">
        <f>2475+K13</f>
        <v>24476</v>
      </c>
      <c r="J13" s="4">
        <f>I13/(I22+37677)*100</f>
        <v>6.9882909865436282</v>
      </c>
      <c r="K13" s="16">
        <v>22001</v>
      </c>
    </row>
    <row r="14" spans="1:11" ht="63.75" x14ac:dyDescent="0.2">
      <c r="A14" s="12">
        <f t="shared" si="0"/>
        <v>5</v>
      </c>
      <c r="B14" s="13" t="s">
        <v>16</v>
      </c>
      <c r="C14" s="14" t="s">
        <v>24</v>
      </c>
      <c r="D14" s="10">
        <v>100</v>
      </c>
      <c r="E14" s="8" t="s">
        <v>11</v>
      </c>
      <c r="F14" s="6" t="s">
        <v>31</v>
      </c>
      <c r="G14" s="19">
        <v>11204</v>
      </c>
      <c r="H14" s="4">
        <f>G14/(G10+G11+G12+G13+G14+G15+G16+G17+G18+G19+G20+G21+35854)*100</f>
        <v>5.1989995498902566</v>
      </c>
      <c r="I14" s="16">
        <f>2056+K14</f>
        <v>24679</v>
      </c>
      <c r="J14" s="4">
        <f>I14/(I22+37677)*100</f>
        <v>7.0462507459106964</v>
      </c>
      <c r="K14" s="16">
        <f>22425+198</f>
        <v>22623</v>
      </c>
    </row>
    <row r="15" spans="1:11" ht="63.75" x14ac:dyDescent="0.2">
      <c r="A15" s="12">
        <f t="shared" si="0"/>
        <v>6</v>
      </c>
      <c r="B15" s="13" t="s">
        <v>17</v>
      </c>
      <c r="C15" s="14" t="s">
        <v>25</v>
      </c>
      <c r="D15" s="10">
        <v>100</v>
      </c>
      <c r="E15" s="8" t="s">
        <v>11</v>
      </c>
      <c r="F15" s="6" t="s">
        <v>31</v>
      </c>
      <c r="G15" s="19">
        <v>21642</v>
      </c>
      <c r="H15" s="4">
        <f>G15/(G10+G11+G12+G13+G14+G15+G16+G17+G18+G19+G20+G21+35854)*100</f>
        <v>10.042551611810509</v>
      </c>
      <c r="I15" s="16">
        <f>3939+K15</f>
        <v>34688</v>
      </c>
      <c r="J15" s="4">
        <f>I15/(I22+37677)*100</f>
        <v>9.9039809503687444</v>
      </c>
      <c r="K15" s="16">
        <f>30554+195</f>
        <v>30749</v>
      </c>
    </row>
    <row r="16" spans="1:11" ht="63.75" x14ac:dyDescent="0.2">
      <c r="A16" s="12">
        <f t="shared" si="0"/>
        <v>7</v>
      </c>
      <c r="B16" s="13" t="s">
        <v>18</v>
      </c>
      <c r="C16" s="14" t="s">
        <v>26</v>
      </c>
      <c r="D16" s="10">
        <v>100</v>
      </c>
      <c r="E16" s="8" t="s">
        <v>11</v>
      </c>
      <c r="F16" s="6" t="s">
        <v>31</v>
      </c>
      <c r="G16" s="19">
        <v>7823</v>
      </c>
      <c r="H16" s="4">
        <f>G16/(G10+G11+G12+G13+G14+G15+G16+G17+G18+G19+G20+G21+35854)*100</f>
        <v>3.6301118777928845</v>
      </c>
      <c r="I16" s="16">
        <f>1393+K16</f>
        <v>30369</v>
      </c>
      <c r="J16" s="4">
        <f>I16/(I22+37677)*100</f>
        <v>8.6708371045245727</v>
      </c>
      <c r="K16" s="16">
        <f>14380+14596</f>
        <v>28976</v>
      </c>
    </row>
    <row r="17" spans="1:11" ht="63.75" x14ac:dyDescent="0.2">
      <c r="A17" s="12">
        <f t="shared" si="0"/>
        <v>8</v>
      </c>
      <c r="B17" s="13" t="s">
        <v>19</v>
      </c>
      <c r="C17" s="14" t="s">
        <v>27</v>
      </c>
      <c r="D17" s="10">
        <v>100</v>
      </c>
      <c r="E17" s="8" t="s">
        <v>11</v>
      </c>
      <c r="F17" s="6" t="s">
        <v>31</v>
      </c>
      <c r="G17" s="19">
        <v>17117</v>
      </c>
      <c r="H17" s="4">
        <f>G17/(G10+G11+G12+G13+G14+G15+G16+G17+G18+G19+G20+G21+35854)*100</f>
        <v>7.9428128610738602</v>
      </c>
      <c r="I17" s="16">
        <f>2814+K17</f>
        <v>25762</v>
      </c>
      <c r="J17" s="4">
        <f>I17/(I22+37677)*100</f>
        <v>7.3554646345537238</v>
      </c>
      <c r="K17" s="16">
        <v>22948</v>
      </c>
    </row>
    <row r="18" spans="1:11" ht="63.75" x14ac:dyDescent="0.2">
      <c r="A18" s="12">
        <f t="shared" si="0"/>
        <v>9</v>
      </c>
      <c r="B18" s="13" t="s">
        <v>20</v>
      </c>
      <c r="C18" s="14" t="s">
        <v>28</v>
      </c>
      <c r="D18" s="10">
        <v>100</v>
      </c>
      <c r="E18" s="8" t="s">
        <v>11</v>
      </c>
      <c r="F18" s="6" t="s">
        <v>31</v>
      </c>
      <c r="G18" s="19">
        <v>15077</v>
      </c>
      <c r="H18" s="4">
        <f>G18/(G10+G11+G12+G13+G14+G15+G16+G17+G18+G19+G20+G21+35854)*100</f>
        <v>6.996190308255569</v>
      </c>
      <c r="I18" s="16">
        <f>2810+K18</f>
        <v>25262</v>
      </c>
      <c r="J18" s="4">
        <f>I18/(I22+37677)*100</f>
        <v>7.2127066065560204</v>
      </c>
      <c r="K18" s="16">
        <f>21941+511</f>
        <v>22452</v>
      </c>
    </row>
    <row r="19" spans="1:11" ht="63.75" x14ac:dyDescent="0.2">
      <c r="A19" s="12">
        <f t="shared" si="0"/>
        <v>10</v>
      </c>
      <c r="B19" s="13" t="s">
        <v>21</v>
      </c>
      <c r="C19" s="14" t="s">
        <v>29</v>
      </c>
      <c r="D19" s="10">
        <v>100</v>
      </c>
      <c r="E19" s="8" t="s">
        <v>11</v>
      </c>
      <c r="F19" s="6" t="s">
        <v>31</v>
      </c>
      <c r="G19" s="19">
        <v>17266</v>
      </c>
      <c r="H19" s="4">
        <f>G19/(G10+G11+G12+G13+G14+G15+G16+G17+G18+G19+G20+G21+35854)*100</f>
        <v>8.0119534298826469</v>
      </c>
      <c r="I19" s="16">
        <f>3134+K19</f>
        <v>27259</v>
      </c>
      <c r="J19" s="4">
        <f>I19/(I22+37677)*100</f>
        <v>7.7828821703788504</v>
      </c>
      <c r="K19" s="16">
        <v>24125</v>
      </c>
    </row>
    <row r="20" spans="1:11" ht="63.75" x14ac:dyDescent="0.2">
      <c r="A20" s="12">
        <f t="shared" si="0"/>
        <v>11</v>
      </c>
      <c r="B20" s="13" t="s">
        <v>22</v>
      </c>
      <c r="C20" s="14" t="s">
        <v>30</v>
      </c>
      <c r="D20" s="10">
        <v>100</v>
      </c>
      <c r="E20" s="8" t="s">
        <v>11</v>
      </c>
      <c r="F20" s="6" t="s">
        <v>31</v>
      </c>
      <c r="G20" s="19">
        <v>25530</v>
      </c>
      <c r="H20" s="4">
        <f>G20/(G10+G11+G12+G13+G14+G15+G16+G17+G18+G19+G20+G21+35854)*100</f>
        <v>11.846702830123014</v>
      </c>
      <c r="I20" s="16">
        <f>4660+K20</f>
        <v>36407</v>
      </c>
      <c r="J20" s="4">
        <f>I20/(I22+37677)*100</f>
        <v>10.394783050624852</v>
      </c>
      <c r="K20" s="16">
        <f>31166+581</f>
        <v>31747</v>
      </c>
    </row>
    <row r="21" spans="1:11" ht="38.25" x14ac:dyDescent="0.2">
      <c r="A21" s="12">
        <f t="shared" si="0"/>
        <v>12</v>
      </c>
      <c r="B21" s="13" t="s">
        <v>23</v>
      </c>
      <c r="C21" s="3">
        <v>1023802719863</v>
      </c>
      <c r="D21" s="10">
        <v>100</v>
      </c>
      <c r="E21" s="8" t="s">
        <v>11</v>
      </c>
      <c r="F21" s="6" t="s">
        <v>31</v>
      </c>
      <c r="G21" s="19">
        <v>1175</v>
      </c>
      <c r="H21" s="4">
        <f>G21/(G10+G11+G12+G13+G14+G15+G16+G17+G18+G19+G20+G21+35854)*100</f>
        <v>0.54523602919680936</v>
      </c>
      <c r="I21" s="16">
        <f>172+K21</f>
        <v>8635</v>
      </c>
      <c r="J21" s="4">
        <f>I21/(I22+37677)*100</f>
        <v>2.4654311435203558</v>
      </c>
      <c r="K21" s="16">
        <f>8383+80</f>
        <v>8463</v>
      </c>
    </row>
    <row r="22" spans="1:11" ht="15" x14ac:dyDescent="0.25">
      <c r="A22" s="24" t="s">
        <v>32</v>
      </c>
      <c r="B22" s="25"/>
      <c r="C22" s="25"/>
      <c r="D22" s="25"/>
      <c r="E22" s="25"/>
      <c r="F22" s="25"/>
      <c r="G22" s="21">
        <f>SUM(G10:G21)</f>
        <v>179649</v>
      </c>
      <c r="H22" s="20">
        <f>SUM(H10:H21)</f>
        <v>83.362644603555424</v>
      </c>
      <c r="I22" s="20">
        <f>SUM(I10:I21)</f>
        <v>312566</v>
      </c>
      <c r="J22" s="20">
        <f>SUM(J10:J21)</f>
        <v>89.24261155826099</v>
      </c>
      <c r="K22" s="22">
        <f>SUM(K10:K21)</f>
        <v>280560</v>
      </c>
    </row>
  </sheetData>
  <mergeCells count="12">
    <mergeCell ref="A22:F22"/>
    <mergeCell ref="A1:K4"/>
    <mergeCell ref="E7:E8"/>
    <mergeCell ref="I7:I8"/>
    <mergeCell ref="D7:D8"/>
    <mergeCell ref="H7:H8"/>
    <mergeCell ref="J7:J8"/>
    <mergeCell ref="K7:K8"/>
    <mergeCell ref="F7:G7"/>
    <mergeCell ref="A7:A8"/>
    <mergeCell ref="B7:B8"/>
    <mergeCell ref="C7:C8"/>
  </mergeCells>
  <pageMargins left="0.39370078740157483" right="0" top="0.39370078740157483" bottom="0" header="0.31496062992125984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m.matuhova</dc:creator>
  <cp:lastModifiedBy>Орлова Юлия Анатольевна</cp:lastModifiedBy>
  <cp:lastPrinted>2023-02-14T08:19:18Z</cp:lastPrinted>
  <dcterms:created xsi:type="dcterms:W3CDTF">2019-12-17T06:06:58Z</dcterms:created>
  <dcterms:modified xsi:type="dcterms:W3CDTF">2024-02-07T02:21:31Z</dcterms:modified>
</cp:coreProperties>
</file>